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federico_tascone_autostrade_it/Documents/3_ADT NORD/2_BUYER/GIACOBBI/PROCEDURA SORVEGLIANZA GEOTECNICA/DOC. DACP DEFINITIVA/"/>
    </mc:Choice>
  </mc:AlternateContent>
  <xr:revisionPtr revIDLastSave="1" documentId="13_ncr:1_{F729DDFC-0D23-451A-BAF2-3B941EF40F54}" xr6:coauthVersionLast="47" xr6:coauthVersionMax="47" xr10:uidLastSave="{9D802106-BBF5-F148-BFE9-A89B4DB2D53C}"/>
  <bookViews>
    <workbookView xWindow="4420" yWindow="660" windowWidth="23260" windowHeight="12460" xr2:uid="{0B716BB5-9373-4E56-ACE9-84DEF73403E7}"/>
  </bookViews>
  <sheets>
    <sheet name="T3+T4+T9 " sheetId="1" r:id="rId1"/>
  </sheets>
  <definedNames>
    <definedName name="CATEG">#REF!</definedName>
    <definedName name="EPU">#N/A</definedName>
    <definedName name="Listino_PE">#REF!</definedName>
    <definedName name="PLAN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1" l="1"/>
  <c r="Q9" i="1"/>
  <c r="K10" i="1"/>
  <c r="K11" i="1"/>
  <c r="K12" i="1"/>
  <c r="S15" i="1"/>
  <c r="Q19" i="1"/>
  <c r="N19" i="1"/>
  <c r="K19" i="1"/>
  <c r="S19" i="1" s="1"/>
  <c r="P11" i="1"/>
  <c r="Q11" i="1" s="1"/>
  <c r="P10" i="1"/>
  <c r="Q10" i="1" s="1"/>
  <c r="M11" i="1"/>
  <c r="N11" i="1" s="1"/>
  <c r="S11" i="1" s="1"/>
  <c r="M10" i="1"/>
  <c r="N10" i="1" s="1"/>
  <c r="J11" i="1"/>
  <c r="J10" i="1"/>
  <c r="S17" i="1"/>
  <c r="P13" i="1"/>
  <c r="Q13" i="1" s="1"/>
  <c r="P12" i="1"/>
  <c r="Q12" i="1" s="1"/>
  <c r="P9" i="1"/>
  <c r="M13" i="1"/>
  <c r="N13" i="1" s="1"/>
  <c r="M12" i="1"/>
  <c r="N12" i="1" s="1"/>
  <c r="M9" i="1"/>
  <c r="N9" i="1" s="1"/>
  <c r="J13" i="1"/>
  <c r="K13" i="1" s="1"/>
  <c r="J12" i="1"/>
  <c r="J9" i="1"/>
  <c r="K9" i="1" s="1"/>
  <c r="S9" i="1" s="1"/>
  <c r="N21" i="1" l="1"/>
  <c r="N23" i="1" s="1"/>
  <c r="S13" i="1"/>
  <c r="S12" i="1"/>
  <c r="K21" i="1"/>
  <c r="K23" i="1" s="1"/>
  <c r="Q21" i="1"/>
  <c r="Q23" i="1" s="1"/>
  <c r="S10" i="1"/>
  <c r="S23" i="1"/>
  <c r="S21" i="1"/>
</calcChain>
</file>

<file path=xl/sharedStrings.xml><?xml version="1.0" encoding="utf-8"?>
<sst xmlns="http://schemas.openxmlformats.org/spreadsheetml/2006/main" count="60" uniqueCount="48">
  <si>
    <t>Asset</t>
  </si>
  <si>
    <t>ID</t>
  </si>
  <si>
    <t>Descrizione sintetica ITEM</t>
  </si>
  <si>
    <t>Descrizione estesa ITEM</t>
  </si>
  <si>
    <t>Unità di misura</t>
  </si>
  <si>
    <t>Frequenza ispezione (anni)</t>
  </si>
  <si>
    <t>annuale</t>
  </si>
  <si>
    <t>cad</t>
  </si>
  <si>
    <t>IMPORTO A BASE GARA  SENZA ONERI PER LA SICUREZZA (4 anni)</t>
  </si>
  <si>
    <t>ONERI PER LA SICUREZZA NON SOGGETTI A RIBASSO (4 anni)</t>
  </si>
  <si>
    <t>IMPORTO A BASE DI GARA TOTALE DEL SERVIZIO DI SORVEGLIANZA (4 anni)</t>
  </si>
  <si>
    <t>IMPORTO OFFERTO SENZA ONERI PER LA SICUREZZA (4 annI)</t>
  </si>
  <si>
    <t>IMPORTO A BASE GARA TOTALE (4 anni)</t>
  </si>
  <si>
    <t>Percentuale di ribasso</t>
  </si>
  <si>
    <t>UTILE %</t>
  </si>
  <si>
    <t>SPESE GENERALI %</t>
  </si>
  <si>
    <r>
      <t>Ispezione visiva dei siti d’interesse geotecnico quali r</t>
    </r>
    <r>
      <rPr>
        <sz val="11"/>
        <color rgb="FF003087"/>
        <rFont val="Arial"/>
        <family val="2"/>
      </rPr>
      <t>ilevati, trincee, versanti, fronti di scavo, ecc..</t>
    </r>
  </si>
  <si>
    <r>
      <t xml:space="preserve">Ispezione visiva di strutture di sostegno </t>
    </r>
    <r>
      <rPr>
        <sz val="11"/>
        <color rgb="FF003087"/>
        <rFont val="Arial"/>
        <family val="2"/>
      </rPr>
      <t>quali muri di sostegno, controripa e sottoscarpa, muri d’ala imbocchi gallerie, ecc.</t>
    </r>
  </si>
  <si>
    <r>
      <t xml:space="preserve">Ispezione visiva delle opere di presidio roccioso </t>
    </r>
    <r>
      <rPr>
        <sz val="11"/>
        <color rgb="FF003087"/>
        <rFont val="Arial"/>
        <family val="2"/>
      </rPr>
      <t>quali barriere paramassi, barriere paravalanghe e reti in aderenza</t>
    </r>
  </si>
  <si>
    <t>Siti di interesse geotecnico, strutture di sostegno e presidio roccioso</t>
  </si>
  <si>
    <t>PG</t>
  </si>
  <si>
    <t>SS</t>
  </si>
  <si>
    <t>PR</t>
  </si>
  <si>
    <r>
      <t>Prima ispezione, su un sito/opera inizialmente non censita,</t>
    </r>
    <r>
      <rPr>
        <sz val="11"/>
        <color rgb="FF003087"/>
        <rFont val="Arial"/>
        <family val="2"/>
      </rPr>
      <t xml:space="preserve"> con ispezione accurata del sito/opera individuato </t>
    </r>
  </si>
  <si>
    <t>quadriennale</t>
  </si>
  <si>
    <t>a chiamata</t>
  </si>
  <si>
    <t>PI</t>
  </si>
  <si>
    <t>IS</t>
  </si>
  <si>
    <r>
      <t>Ispezioni straordinarie “a chiamata”</t>
    </r>
    <r>
      <rPr>
        <sz val="11"/>
        <color theme="3" tint="9.9978637043366805E-2"/>
        <rFont val="Arial"/>
        <family val="2"/>
      </rPr>
      <t>, per controlli straordinari di urgenza su esplicita richiesta  della Committente, al di fuori della cadenza stabilita anche a seguito di eventi rilevanti.</t>
    </r>
  </si>
  <si>
    <t>Prezzo €/unità di misura</t>
  </si>
  <si>
    <r>
      <t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</t>
    </r>
    <r>
      <rPr>
        <sz val="10"/>
        <color theme="8"/>
        <rFont val="Aptos Narrow"/>
        <family val="2"/>
        <scheme val="minor"/>
      </rPr>
      <t xml:space="preserve"> </t>
    </r>
    <r>
      <rPr>
        <i/>
        <sz val="10"/>
        <color theme="8"/>
        <rFont val="Aptos Narrow"/>
        <family val="2"/>
        <scheme val="minor"/>
      </rPr>
      <t>[N.B.: in caso di raggruppamenti/concorrente plurisoggettivo indicare i riferimenti della mandataria e di tutte le mandanti]</t>
    </r>
    <r>
      <rPr>
        <sz val="10"/>
        <rFont val="Aptos Narrow"/>
        <family val="2"/>
        <scheme val="minor"/>
      </rPr>
      <t xml:space="preserve"> </t>
    </r>
    <r>
      <rPr>
        <b/>
        <sz val="10"/>
        <rFont val="Aptos Narrow"/>
        <family val="2"/>
        <scheme val="minor"/>
      </rPr>
      <t>OFFRE</t>
    </r>
    <r>
      <rPr>
        <sz val="10"/>
        <rFont val="Aptos Narrow"/>
        <family val="2"/>
        <scheme val="minor"/>
      </rPr>
      <t xml:space="preserve"> , sotto la sua responsabilità civile e penale ai sensi del D.P.R. n. 445/2000 e s.m.i.,</t>
    </r>
    <r>
      <rPr>
        <b/>
        <sz val="10"/>
        <rFont val="Aptos Narrow"/>
        <family val="2"/>
        <scheme val="minor"/>
      </rPr>
      <t xml:space="preserve"> i seguentiprezzi unitari </t>
    </r>
    <r>
      <rPr>
        <sz val="10"/>
        <rFont val="Aptos Narrow"/>
        <family val="2"/>
        <scheme val="minor"/>
      </rPr>
      <t xml:space="preserve"> relativi l’appalto in oggetto</t>
    </r>
    <r>
      <rPr>
        <sz val="10"/>
        <color theme="1"/>
        <rFont val="Aptos Narrow"/>
        <family val="2"/>
        <scheme val="minor"/>
      </rPr>
      <t>, al netto di IVA, nonché degli oneri della sicurezza</t>
    </r>
  </si>
  <si>
    <t>GARA EUROPEA A PROCEDURA APERTA PER IL SERVIZIO DI SORVEGLIANZA GEOTECNICA SULLA RETE ASPI RICADENTE NEL TERRITORIO NAZIONALE</t>
  </si>
  <si>
    <t>Ispezione condotta visionando il sito nella sua interezza e, avendo come riferimento la precedente o le precedenti situazioni riscontrate con particolare riguardo all’osservazione e comparazione delle anomalie osservate e descritte, occorrerà aggiornare quanto riportato nelle schede di sopralluogo già compilate nelle attività precedenti, provvedendo alla compilazione di una nuova scheda che riporti le condizioni attuali dell’opera/sito. Il prezzo è comprensivo dei costi di mezzi ed attrezzature previste dal CSA oltre a quelli eventualmente offerti in OEPV.                                                                                                                                                                                            - Siti di interesse geotecnico (PG)</t>
  </si>
  <si>
    <t>Ispezione condotta visionando il sito nella sua interezza e, avendo come riferimento la precedente o le precedenti situazioni riscontrate con particolare riguardo all’osservazione e comparazione delle anomalie osservate e descritte, occorrerà aggiornare quanto riportato nelle schede di sopralluogo già compilate nelle attività precedenti, provvedendo alla compilazione di una nuova scheda che riporti le condizioni attuali dell’opera/sito. Il prezzo è comprensivo dei costi di mezzi ed attrezzature previste dal CSA oltre a quelli eventualmente offerti in OEPV.                                                                                                                                                                                            - Strutture di sostegno (SS)</t>
  </si>
  <si>
    <t>Ispezione condotta visionando il sito nella sua interezza e, avendo come riferimento la precedente o le precedenti situazioni riscontrate con particolare riguardo all’osservazione e comparazione delle anomalie osservate e descritte, occorrerà aggiornare quanto riportato nelle schede di sopralluogo già compilate nelle attività precedenti, provvedendo alla compilazione di una nuova scheda che riporti le condizioni attuali dell’opera/sito. Il prezzo è comprensivo dei costi di mezzi ed attrezzature previste dal CSA oltre a quelli eventualmente offerti in OEPV.                                                                                                                                                                                            - Strutture di sostegno (PR)</t>
  </si>
  <si>
    <t xml:space="preserve">Prima ispezione, su un sito/opera inizialmente non censita, con ispezione accurata del sito/opera individuato e su tutta l’area circostante ritenuta “significativa”. Con recupero di tutta la documentazione già disponibile sull’area/sito con alimentazione dell’applicativo ASPI con tutti i dati necessari per implementare la nuova opera/sito. L’ispezione sarà condotta con le stesse modalità e perizia di una ispezione ordinaria programmata.                                                                                                            Il prezzo è comprensivo dei costi di mezzi ed attrezzature previste dal CSA oltre a quelli eventualmente offerti in OEPV.                                                                                                                                                                                           </t>
  </si>
  <si>
    <t xml:space="preserve">ispezioni straordinarie “a chiamata”, quali dei controlli straordinari di urgenza, eseguite su richiesta  della Committente, al di fuori della cadenza stabilita, ogni qualvolta si venga a conoscenza di qualche anomalia che potrebbe compromettere la stabilità dell’infrastruttura o la sicurezza dell’utenza, in particolar modo anche a seguito di eventi rilevanti.                                                                                                                                                                                                                                                       Il prezzo è comprensivo dei costi di mezzi ed attrezzature previste dal CSA oltre a quelli eventualmente offerti in OEPV.                                                                                                                                                                                           </t>
  </si>
  <si>
    <t>T ……..... - Lotto ….....  - CIG …….....</t>
  </si>
  <si>
    <t>T3</t>
  </si>
  <si>
    <t>T4</t>
  </si>
  <si>
    <t>T9</t>
  </si>
  <si>
    <t>T3+T4+T9</t>
  </si>
  <si>
    <t>T9 - Udine IMPORTI</t>
  </si>
  <si>
    <t>T9 - Udine QUANTITA' 4 ANNI</t>
  </si>
  <si>
    <t>T4 - Firenze IMPORTI</t>
  </si>
  <si>
    <t>T4 - Firenze QUANTITA' 4 ANNI</t>
  </si>
  <si>
    <t>T3 - Bologna IMPORTI</t>
  </si>
  <si>
    <t>T3 - Bologna QUANTITA' 4 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</si>
</sst>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\ &quot;€&quot;_-;\-* #,##0.000\ &quot;€&quot;_-;_-* &quot;-&quot;??\ &quot;€&quot;_-;_-@_-"/>
    <numFmt numFmtId="165" formatCode="_-* #,##0\ _€_-;\-* #,##0\ _€_-;_-* &quot;-&quot;??\ _€_-;_-@_-"/>
    <numFmt numFmtId="166" formatCode="_-* #,##0.00\ &quot;€&quot;_-;\-* #,##0.00\ &quot;€&quot;_-;_-* &quot;-&quot;\ &quot;€&quot;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rgb="FF003087"/>
      <name val="Arial"/>
      <family val="2"/>
    </font>
    <font>
      <sz val="11"/>
      <color rgb="FF003087"/>
      <name val="Arial"/>
      <family val="2"/>
    </font>
    <font>
      <b/>
      <sz val="11"/>
      <color theme="3" tint="9.9978637043366805E-2"/>
      <name val="Arial"/>
      <family val="2"/>
    </font>
    <font>
      <sz val="11"/>
      <color theme="3" tint="9.9978637043366805E-2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8"/>
      <name val="Aptos Narrow"/>
      <family val="2"/>
      <scheme val="minor"/>
    </font>
    <font>
      <i/>
      <sz val="10"/>
      <color theme="8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/>
    </xf>
    <xf numFmtId="42" fontId="7" fillId="0" borderId="1" xfId="0" applyNumberFormat="1" applyFont="1" applyBorder="1" applyAlignment="1">
      <alignment horizontal="center" vertical="center"/>
    </xf>
    <xf numFmtId="42" fontId="7" fillId="0" borderId="0" xfId="0" applyNumberFormat="1" applyFont="1" applyAlignment="1">
      <alignment horizontal="center" vertical="center"/>
    </xf>
    <xf numFmtId="0" fontId="8" fillId="4" borderId="7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166" fontId="7" fillId="0" borderId="0" xfId="0" applyNumberFormat="1" applyFont="1"/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wrapText="1"/>
    </xf>
    <xf numFmtId="9" fontId="3" fillId="0" borderId="0" xfId="3" applyFont="1"/>
    <xf numFmtId="9" fontId="3" fillId="0" borderId="0" xfId="3" applyFont="1" applyFill="1" applyBorder="1"/>
    <xf numFmtId="0" fontId="8" fillId="4" borderId="7" xfId="0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166" fontId="0" fillId="0" borderId="0" xfId="0" applyNumberFormat="1"/>
    <xf numFmtId="44" fontId="0" fillId="0" borderId="0" xfId="0" applyNumberFormat="1"/>
    <xf numFmtId="9" fontId="0" fillId="0" borderId="0" xfId="3" applyFont="1"/>
    <xf numFmtId="0" fontId="12" fillId="0" borderId="0" xfId="0" applyFont="1" applyAlignment="1">
      <alignment horizontal="left"/>
    </xf>
    <xf numFmtId="0" fontId="11" fillId="0" borderId="9" xfId="0" applyFont="1" applyBorder="1" applyAlignment="1">
      <alignment vertical="center"/>
    </xf>
    <xf numFmtId="0" fontId="11" fillId="0" borderId="0" xfId="0" applyFont="1" applyAlignment="1">
      <alignment vertical="center"/>
    </xf>
    <xf numFmtId="42" fontId="9" fillId="0" borderId="0" xfId="0" applyNumberFormat="1" applyFont="1" applyAlignment="1">
      <alignment wrapText="1"/>
    </xf>
    <xf numFmtId="42" fontId="9" fillId="0" borderId="0" xfId="0" applyNumberFormat="1" applyFont="1"/>
    <xf numFmtId="44" fontId="7" fillId="6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44" fontId="8" fillId="4" borderId="1" xfId="0" applyNumberFormat="1" applyFont="1" applyFill="1" applyBorder="1" applyAlignment="1">
      <alignment vertical="center" wrapText="1"/>
    </xf>
    <xf numFmtId="44" fontId="8" fillId="4" borderId="1" xfId="2" applyFont="1" applyFill="1" applyBorder="1" applyAlignment="1">
      <alignment vertical="center" wrapText="1"/>
    </xf>
    <xf numFmtId="166" fontId="7" fillId="4" borderId="1" xfId="0" applyNumberFormat="1" applyFont="1" applyFill="1" applyBorder="1" applyAlignment="1">
      <alignment vertical="center"/>
    </xf>
    <xf numFmtId="9" fontId="7" fillId="6" borderId="7" xfId="3" applyFont="1" applyFill="1" applyBorder="1" applyProtection="1">
      <protection locked="0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7" fillId="8" borderId="7" xfId="0" applyFont="1" applyFill="1" applyBorder="1" applyAlignment="1" applyProtection="1">
      <alignment horizontal="center" vertical="center" wrapText="1"/>
      <protection locked="0"/>
    </xf>
    <xf numFmtId="0" fontId="17" fillId="8" borderId="2" xfId="0" applyFont="1" applyFill="1" applyBorder="1" applyAlignment="1" applyProtection="1">
      <alignment horizontal="center" vertical="center" wrapText="1"/>
      <protection locked="0"/>
    </xf>
    <xf numFmtId="0" fontId="17" fillId="8" borderId="8" xfId="0" applyFont="1" applyFill="1" applyBorder="1" applyAlignment="1" applyProtection="1">
      <alignment horizontal="center" vertical="center" wrapText="1"/>
      <protection locked="0"/>
    </xf>
    <xf numFmtId="0" fontId="18" fillId="8" borderId="7" xfId="0" applyFont="1" applyFill="1" applyBorder="1" applyAlignment="1" applyProtection="1">
      <alignment horizontal="center" vertical="center" wrapText="1"/>
      <protection locked="0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18" fillId="8" borderId="8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</cellXfs>
  <cellStyles count="4">
    <cellStyle name="Migliaia" xfId="1" builtinId="3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44BA6-5E7F-4806-9C78-4257AE32AEE8}">
  <dimension ref="A1:AE32"/>
  <sheetViews>
    <sheetView tabSelected="1" topLeftCell="D1" zoomScale="55" zoomScaleNormal="55" workbookViewId="0">
      <selection activeCell="S27" sqref="S27"/>
    </sheetView>
  </sheetViews>
  <sheetFormatPr baseColWidth="10" defaultColWidth="8.83203125" defaultRowHeight="15" x14ac:dyDescent="0.2"/>
  <cols>
    <col min="1" max="1" width="2.1640625" customWidth="1"/>
    <col min="2" max="2" width="27.33203125" customWidth="1"/>
    <col min="3" max="3" width="7.6640625" customWidth="1"/>
    <col min="4" max="4" width="48.1640625" style="1" customWidth="1"/>
    <col min="5" max="5" width="100.6640625" bestFit="1" customWidth="1"/>
    <col min="6" max="6" width="10.5" customWidth="1"/>
    <col min="7" max="7" width="1.33203125" customWidth="1"/>
    <col min="8" max="8" width="15" customWidth="1"/>
    <col min="9" max="9" width="18.6640625" bestFit="1" customWidth="1"/>
    <col min="10" max="11" width="20.6640625" customWidth="1"/>
    <col min="12" max="12" width="3.5" customWidth="1"/>
    <col min="13" max="13" width="20.6640625" customWidth="1"/>
    <col min="14" max="14" width="23" bestFit="1" customWidth="1"/>
    <col min="15" max="15" width="5.1640625" customWidth="1"/>
    <col min="16" max="16" width="20.6640625" customWidth="1"/>
    <col min="17" max="17" width="23" bestFit="1" customWidth="1"/>
    <col min="18" max="18" width="5.1640625" customWidth="1"/>
    <col min="19" max="19" width="24.1640625" bestFit="1" customWidth="1"/>
    <col min="22" max="22" width="21.83203125" customWidth="1"/>
    <col min="23" max="23" width="19.1640625" bestFit="1" customWidth="1"/>
  </cols>
  <sheetData>
    <row r="1" spans="1:19" ht="29.5" customHeight="1" x14ac:dyDescent="0.2">
      <c r="B1" s="51" t="s">
        <v>31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3"/>
    </row>
    <row r="2" spans="1:19" ht="19.5" customHeight="1" x14ac:dyDescent="0.2">
      <c r="B2" s="54" t="s">
        <v>37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6"/>
    </row>
    <row r="3" spans="1:19" ht="54" customHeight="1" x14ac:dyDescent="0.2">
      <c r="A3" s="3"/>
      <c r="B3" s="57" t="s">
        <v>30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</row>
    <row r="4" spans="1:19" ht="19.5" customHeight="1" x14ac:dyDescent="0.2">
      <c r="A4" s="3"/>
      <c r="B4" s="4"/>
      <c r="D4" s="5"/>
      <c r="E4" s="4"/>
      <c r="F4" s="4"/>
      <c r="I4" s="2"/>
      <c r="J4" s="6"/>
      <c r="K4" s="6"/>
      <c r="L4" s="6"/>
    </row>
    <row r="5" spans="1:19" ht="34.25" customHeight="1" x14ac:dyDescent="0.2">
      <c r="J5" s="7" t="s">
        <v>38</v>
      </c>
      <c r="K5" s="8"/>
      <c r="M5" s="7" t="s">
        <v>39</v>
      </c>
      <c r="N5" s="8"/>
      <c r="P5" s="7" t="s">
        <v>40</v>
      </c>
      <c r="Q5" s="8"/>
      <c r="S5" s="9" t="s">
        <v>41</v>
      </c>
    </row>
    <row r="6" spans="1:19" ht="45" customHeight="1" x14ac:dyDescent="0.2">
      <c r="A6" s="10"/>
      <c r="B6" s="11" t="s">
        <v>0</v>
      </c>
      <c r="C6" s="11" t="s">
        <v>1</v>
      </c>
      <c r="D6" s="11" t="s">
        <v>2</v>
      </c>
      <c r="E6" s="12" t="s">
        <v>3</v>
      </c>
      <c r="F6" s="13" t="s">
        <v>4</v>
      </c>
      <c r="H6" s="13" t="s">
        <v>5</v>
      </c>
      <c r="I6" s="13" t="s">
        <v>29</v>
      </c>
      <c r="J6" s="13" t="s">
        <v>47</v>
      </c>
      <c r="K6" s="14" t="s">
        <v>46</v>
      </c>
      <c r="L6" s="6"/>
      <c r="M6" s="13" t="s">
        <v>45</v>
      </c>
      <c r="N6" s="13" t="s">
        <v>44</v>
      </c>
      <c r="P6" s="13" t="s">
        <v>43</v>
      </c>
      <c r="Q6" s="13" t="s">
        <v>42</v>
      </c>
      <c r="S6" s="13"/>
    </row>
    <row r="7" spans="1:19" x14ac:dyDescent="0.2">
      <c r="A7" s="10"/>
      <c r="K7" s="15"/>
    </row>
    <row r="8" spans="1:19" ht="27" customHeight="1" x14ac:dyDescent="0.2">
      <c r="B8" s="63" t="s">
        <v>19</v>
      </c>
      <c r="C8" s="16"/>
      <c r="D8" s="17"/>
      <c r="E8" s="18"/>
      <c r="F8" s="19"/>
      <c r="G8" s="10"/>
      <c r="H8" s="19"/>
      <c r="I8" s="20"/>
      <c r="J8" s="20" t="s">
        <v>38</v>
      </c>
      <c r="K8" s="20" t="s">
        <v>38</v>
      </c>
      <c r="L8" s="21"/>
      <c r="M8" s="20" t="s">
        <v>39</v>
      </c>
      <c r="N8" s="20" t="s">
        <v>39</v>
      </c>
      <c r="P8" s="20" t="s">
        <v>40</v>
      </c>
      <c r="Q8" s="20" t="s">
        <v>40</v>
      </c>
      <c r="S8" s="20"/>
    </row>
    <row r="9" spans="1:19" ht="90" customHeight="1" x14ac:dyDescent="0.2">
      <c r="B9" s="63"/>
      <c r="C9" s="16" t="s">
        <v>20</v>
      </c>
      <c r="D9" s="45" t="s">
        <v>16</v>
      </c>
      <c r="E9" s="17" t="s">
        <v>32</v>
      </c>
      <c r="F9" s="16" t="s">
        <v>7</v>
      </c>
      <c r="H9" s="19" t="s">
        <v>6</v>
      </c>
      <c r="I9" s="44">
        <v>0</v>
      </c>
      <c r="J9" s="22">
        <f>4*(300)</f>
        <v>1200</v>
      </c>
      <c r="K9" s="23">
        <f>I9*J9</f>
        <v>0</v>
      </c>
      <c r="L9" s="24"/>
      <c r="M9" s="22">
        <f>4*(149+10)</f>
        <v>636</v>
      </c>
      <c r="N9" s="22">
        <f>I9*M9</f>
        <v>0</v>
      </c>
      <c r="P9" s="22">
        <f>4*102</f>
        <v>408</v>
      </c>
      <c r="Q9" s="22">
        <f>I9*P9</f>
        <v>0</v>
      </c>
      <c r="S9" s="22">
        <f>K9+N9+Q9</f>
        <v>0</v>
      </c>
    </row>
    <row r="10" spans="1:19" ht="90" customHeight="1" x14ac:dyDescent="0.2">
      <c r="B10" s="63"/>
      <c r="C10" s="16" t="s">
        <v>21</v>
      </c>
      <c r="D10" s="45" t="s">
        <v>17</v>
      </c>
      <c r="E10" s="17" t="s">
        <v>33</v>
      </c>
      <c r="F10" s="16" t="s">
        <v>7</v>
      </c>
      <c r="H10" s="19" t="s">
        <v>24</v>
      </c>
      <c r="I10" s="44">
        <v>0</v>
      </c>
      <c r="J10" s="22">
        <f>2*233</f>
        <v>466</v>
      </c>
      <c r="K10" s="23">
        <f t="shared" ref="K10:K13" si="0">I10*J10</f>
        <v>0</v>
      </c>
      <c r="L10" s="24"/>
      <c r="M10" s="22">
        <f>2*424</f>
        <v>848</v>
      </c>
      <c r="N10" s="22">
        <f t="shared" ref="N10:N13" si="1">I10*M10</f>
        <v>0</v>
      </c>
      <c r="P10" s="22">
        <f>2*191</f>
        <v>382</v>
      </c>
      <c r="Q10" s="22">
        <f t="shared" ref="Q10:Q13" si="2">I10*P10</f>
        <v>0</v>
      </c>
      <c r="S10" s="22">
        <f t="shared" ref="S10:S13" si="3">K10+N10+Q10</f>
        <v>0</v>
      </c>
    </row>
    <row r="11" spans="1:19" ht="90" customHeight="1" x14ac:dyDescent="0.2">
      <c r="B11" s="63"/>
      <c r="C11" s="16" t="s">
        <v>22</v>
      </c>
      <c r="D11" s="45" t="s">
        <v>18</v>
      </c>
      <c r="E11" s="17" t="s">
        <v>34</v>
      </c>
      <c r="F11" s="16" t="s">
        <v>7</v>
      </c>
      <c r="H11" s="19" t="s">
        <v>24</v>
      </c>
      <c r="I11" s="44">
        <v>0</v>
      </c>
      <c r="J11" s="22">
        <f>2*3</f>
        <v>6</v>
      </c>
      <c r="K11" s="23">
        <f t="shared" si="0"/>
        <v>0</v>
      </c>
      <c r="L11" s="24"/>
      <c r="M11" s="22">
        <f>2*102</f>
        <v>204</v>
      </c>
      <c r="N11" s="22">
        <f t="shared" si="1"/>
        <v>0</v>
      </c>
      <c r="P11" s="22">
        <f>2*40</f>
        <v>80</v>
      </c>
      <c r="Q11" s="22">
        <f t="shared" si="2"/>
        <v>0</v>
      </c>
      <c r="S11" s="22">
        <f t="shared" si="3"/>
        <v>0</v>
      </c>
    </row>
    <row r="12" spans="1:19" ht="90" customHeight="1" x14ac:dyDescent="0.2">
      <c r="B12" s="63"/>
      <c r="C12" s="16" t="s">
        <v>26</v>
      </c>
      <c r="D12" s="45" t="s">
        <v>23</v>
      </c>
      <c r="E12" s="17" t="s">
        <v>35</v>
      </c>
      <c r="F12" s="16" t="s">
        <v>7</v>
      </c>
      <c r="H12" s="19" t="s">
        <v>25</v>
      </c>
      <c r="I12" s="44">
        <v>0</v>
      </c>
      <c r="J12" s="22">
        <f>4*27</f>
        <v>108</v>
      </c>
      <c r="K12" s="23">
        <f t="shared" si="0"/>
        <v>0</v>
      </c>
      <c r="L12" s="24"/>
      <c r="M12" s="22">
        <f>4*14</f>
        <v>56</v>
      </c>
      <c r="N12" s="22">
        <f t="shared" si="1"/>
        <v>0</v>
      </c>
      <c r="P12" s="22">
        <f>4*9</f>
        <v>36</v>
      </c>
      <c r="Q12" s="22">
        <f t="shared" si="2"/>
        <v>0</v>
      </c>
      <c r="S12" s="22">
        <f t="shared" si="3"/>
        <v>0</v>
      </c>
    </row>
    <row r="13" spans="1:19" ht="90" customHeight="1" x14ac:dyDescent="0.2">
      <c r="B13" s="63"/>
      <c r="C13" s="16" t="s">
        <v>27</v>
      </c>
      <c r="D13" s="46" t="s">
        <v>28</v>
      </c>
      <c r="E13" s="17" t="s">
        <v>36</v>
      </c>
      <c r="F13" s="16" t="s">
        <v>7</v>
      </c>
      <c r="H13" s="16" t="s">
        <v>25</v>
      </c>
      <c r="I13" s="44">
        <v>0</v>
      </c>
      <c r="J13" s="22">
        <f>4*5</f>
        <v>20</v>
      </c>
      <c r="K13" s="23">
        <f t="shared" si="0"/>
        <v>0</v>
      </c>
      <c r="L13" s="24"/>
      <c r="M13" s="22">
        <f>4*7</f>
        <v>28</v>
      </c>
      <c r="N13" s="22">
        <f t="shared" si="1"/>
        <v>0</v>
      </c>
      <c r="P13" s="22">
        <f>4*3</f>
        <v>12</v>
      </c>
      <c r="Q13" s="22">
        <f t="shared" si="2"/>
        <v>0</v>
      </c>
      <c r="S13" s="22">
        <f t="shared" si="3"/>
        <v>0</v>
      </c>
    </row>
    <row r="14" spans="1:19" ht="30" customHeight="1" x14ac:dyDescent="0.2"/>
    <row r="15" spans="1:19" ht="30" customHeight="1" x14ac:dyDescent="0.2">
      <c r="B15" s="25" t="s">
        <v>8</v>
      </c>
      <c r="C15" s="26"/>
      <c r="D15" s="26"/>
      <c r="E15" s="27"/>
      <c r="F15" s="27"/>
      <c r="G15" s="27"/>
      <c r="H15" s="27"/>
      <c r="I15" s="27"/>
      <c r="J15" s="27"/>
      <c r="K15" s="48">
        <v>672246.4</v>
      </c>
      <c r="L15" s="28"/>
      <c r="M15" s="27"/>
      <c r="N15" s="48">
        <v>621740</v>
      </c>
      <c r="P15" s="27"/>
      <c r="Q15" s="48">
        <v>330679.2</v>
      </c>
      <c r="S15" s="47">
        <f>+K15+N15+Q15</f>
        <v>1624665.5999999999</v>
      </c>
    </row>
    <row r="16" spans="1:19" ht="30" customHeight="1" x14ac:dyDescent="0.2">
      <c r="B16" s="29"/>
      <c r="C16" s="30"/>
      <c r="D16" s="31"/>
      <c r="E16" s="30"/>
      <c r="F16" s="30"/>
      <c r="G16" s="30"/>
      <c r="H16" s="30"/>
      <c r="K16" s="32"/>
      <c r="L16" s="33"/>
    </row>
    <row r="17" spans="2:31" ht="30" customHeight="1" x14ac:dyDescent="0.2">
      <c r="B17" s="34" t="s">
        <v>9</v>
      </c>
      <c r="C17" s="27"/>
      <c r="D17" s="27"/>
      <c r="E17" s="27"/>
      <c r="F17" s="27"/>
      <c r="G17" s="27"/>
      <c r="H17" s="27"/>
      <c r="I17" s="27"/>
      <c r="J17" s="27"/>
      <c r="K17" s="48">
        <v>452102.47199999995</v>
      </c>
      <c r="L17" s="28"/>
      <c r="M17" s="27"/>
      <c r="N17" s="48">
        <v>539767.19999999995</v>
      </c>
      <c r="P17" s="27"/>
      <c r="Q17" s="48">
        <v>158175.81600000002</v>
      </c>
      <c r="S17" s="47">
        <f>+K17+N17+Q17</f>
        <v>1150045.4879999999</v>
      </c>
    </row>
    <row r="18" spans="2:31" ht="30" customHeight="1" x14ac:dyDescent="0.2">
      <c r="B18" s="35"/>
      <c r="C18" s="4"/>
      <c r="D18" s="5"/>
      <c r="E18" s="4"/>
      <c r="F18" s="4"/>
      <c r="G18" s="4"/>
      <c r="H18" s="4"/>
      <c r="I18" s="4"/>
      <c r="J18" s="4"/>
      <c r="K18" s="36"/>
      <c r="L18" s="36"/>
    </row>
    <row r="19" spans="2:31" ht="30" customHeight="1" x14ac:dyDescent="0.2">
      <c r="B19" s="34" t="s">
        <v>10</v>
      </c>
      <c r="C19" s="27"/>
      <c r="D19" s="27"/>
      <c r="E19" s="27"/>
      <c r="F19" s="27"/>
      <c r="G19" s="27"/>
      <c r="H19" s="27"/>
      <c r="I19" s="27"/>
      <c r="J19" s="27"/>
      <c r="K19" s="47">
        <f>K15+K17</f>
        <v>1124348.872</v>
      </c>
      <c r="L19" s="28"/>
      <c r="M19" s="27"/>
      <c r="N19" s="47">
        <f>N15+N17</f>
        <v>1161507.2</v>
      </c>
      <c r="P19" s="27"/>
      <c r="Q19" s="47">
        <f>Q15+Q17</f>
        <v>488855.01600000006</v>
      </c>
      <c r="S19" s="47">
        <f>+K19+N19+Q19</f>
        <v>2774711.0879999995</v>
      </c>
      <c r="V19" s="37"/>
      <c r="W19" s="37"/>
    </row>
    <row r="20" spans="2:31" ht="30" customHeight="1" x14ac:dyDescent="0.2">
      <c r="B20" s="29"/>
      <c r="C20" s="30"/>
      <c r="D20" s="31"/>
      <c r="E20" s="30"/>
      <c r="F20" s="30"/>
      <c r="G20" s="30"/>
      <c r="H20" s="30"/>
      <c r="K20" s="32"/>
      <c r="L20" s="33"/>
    </row>
    <row r="21" spans="2:31" ht="30" customHeight="1" x14ac:dyDescent="0.2">
      <c r="B21" s="34" t="s">
        <v>11</v>
      </c>
      <c r="C21" s="27"/>
      <c r="D21" s="27"/>
      <c r="E21" s="27"/>
      <c r="F21" s="27"/>
      <c r="G21" s="27"/>
      <c r="H21" s="27"/>
      <c r="I21" s="27"/>
      <c r="J21" s="27"/>
      <c r="K21" s="48">
        <f>SUM(K9:K13)</f>
        <v>0</v>
      </c>
      <c r="L21" s="28"/>
      <c r="M21" s="27"/>
      <c r="N21" s="48">
        <f>SUM(N9:N13)</f>
        <v>0</v>
      </c>
      <c r="P21" s="27"/>
      <c r="Q21" s="48">
        <f>SUM(Q9:Q13)</f>
        <v>0</v>
      </c>
      <c r="S21" s="47">
        <f>+K21+N21+Q21</f>
        <v>0</v>
      </c>
    </row>
    <row r="22" spans="2:31" ht="30" customHeight="1" x14ac:dyDescent="0.2">
      <c r="B22" s="35"/>
      <c r="C22" s="4"/>
      <c r="D22" s="5"/>
      <c r="E22" s="4"/>
      <c r="F22" s="4"/>
      <c r="G22" s="4"/>
      <c r="H22" s="4"/>
      <c r="I22" s="4"/>
      <c r="J22" s="4"/>
      <c r="K22" s="36"/>
      <c r="L22" s="36"/>
    </row>
    <row r="23" spans="2:31" ht="30" customHeight="1" x14ac:dyDescent="0.2">
      <c r="B23" s="64" t="s">
        <v>12</v>
      </c>
      <c r="C23" s="65"/>
      <c r="D23" s="65"/>
      <c r="E23" s="27"/>
      <c r="F23" s="27"/>
      <c r="G23" s="27"/>
      <c r="H23" s="27"/>
      <c r="I23" s="27"/>
      <c r="J23" s="27"/>
      <c r="K23" s="49">
        <f>K21+K17</f>
        <v>452102.47199999995</v>
      </c>
      <c r="L23" s="36"/>
      <c r="M23" s="27"/>
      <c r="N23" s="49">
        <f>N21+N17</f>
        <v>539767.19999999995</v>
      </c>
      <c r="P23" s="27"/>
      <c r="Q23" s="49">
        <f>Q21+Q17</f>
        <v>158175.81600000002</v>
      </c>
      <c r="S23" s="47">
        <f>+K23+N23+Q23</f>
        <v>1150045.4879999999</v>
      </c>
    </row>
    <row r="24" spans="2:31" ht="30" customHeight="1" x14ac:dyDescent="0.2">
      <c r="B24" s="35"/>
      <c r="C24" s="4"/>
      <c r="D24" s="5"/>
      <c r="E24" s="4"/>
      <c r="F24" s="4"/>
      <c r="G24" s="4"/>
      <c r="H24" s="4"/>
      <c r="I24" s="4"/>
      <c r="J24" s="4"/>
      <c r="K24" s="36"/>
      <c r="L24" s="36"/>
    </row>
    <row r="25" spans="2:31" ht="30" customHeight="1" x14ac:dyDescent="0.2">
      <c r="B25" s="66" t="s">
        <v>13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8"/>
      <c r="S25" s="38">
        <f>1-S21/S15</f>
        <v>1</v>
      </c>
    </row>
    <row r="26" spans="2:31" ht="30" customHeight="1" x14ac:dyDescent="0.2">
      <c r="B26" s="39"/>
      <c r="K26" s="36"/>
      <c r="L26" s="36"/>
      <c r="N26" s="40"/>
      <c r="O26" s="41"/>
      <c r="Q26" s="40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pans="2:31" ht="30" customHeight="1" x14ac:dyDescent="0.2">
      <c r="B27" s="60" t="s">
        <v>14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2"/>
      <c r="S27" s="50">
        <v>0</v>
      </c>
    </row>
    <row r="28" spans="2:31" ht="30" customHeight="1" x14ac:dyDescent="0.2">
      <c r="B28" s="60" t="s">
        <v>15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2"/>
      <c r="S28" s="50">
        <v>0</v>
      </c>
    </row>
    <row r="29" spans="2:31" ht="33" customHeight="1" x14ac:dyDescent="0.2">
      <c r="B29" s="30"/>
      <c r="C29" s="30"/>
      <c r="D29" s="42"/>
      <c r="E29" s="43"/>
      <c r="F29" s="43"/>
      <c r="G29" s="30"/>
      <c r="H29" s="30"/>
    </row>
    <row r="32" spans="2:31" x14ac:dyDescent="0.2">
      <c r="M32" s="37"/>
      <c r="P32" s="37"/>
    </row>
  </sheetData>
  <sheetProtection algorithmName="SHA-512" hashValue="wFVhT0XJqfmlnyyS7kCL8drVZjB+zY9OzQbVdpqABt2PDcvk9ttw1nc8n4in9FOHIKyyjGhDTfNAqxeVDwI1uw==" saltValue="18vDZ0Nmn4E1p6PxNy6edg==" spinCount="100000" sheet="1" objects="1" scenarios="1" selectLockedCells="1"/>
  <mergeCells count="8">
    <mergeCell ref="B1:S1"/>
    <mergeCell ref="B2:S2"/>
    <mergeCell ref="B3:S3"/>
    <mergeCell ref="B28:M28"/>
    <mergeCell ref="B8:B13"/>
    <mergeCell ref="B23:D23"/>
    <mergeCell ref="B25:M25"/>
    <mergeCell ref="B27:M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T3+T4+T9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D'Aniello, Sergio</dc:creator>
  <cp:keywords/>
  <dc:description/>
  <cp:lastModifiedBy>Giacobbi, Irene</cp:lastModifiedBy>
  <cp:revision/>
  <dcterms:created xsi:type="dcterms:W3CDTF">2025-07-23T15:08:10Z</dcterms:created>
  <dcterms:modified xsi:type="dcterms:W3CDTF">2026-02-11T10:15:50Z</dcterms:modified>
  <cp:category/>
  <cp:contentStatus/>
</cp:coreProperties>
</file>